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<sst xmlns="http://schemas.openxmlformats.org/spreadsheetml/2006/main" count="24" uniqueCount="23">
  <si>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 xml:space="preserve">This excel sheet will work out different kinds of risk for you.  </t>
  </si>
  <si>
    <t>No. of patients without outcome in treatment group:</t>
  </si>
  <si>
    <t>No. of patients with outcome in treatment group:</t>
  </si>
  <si>
    <t>No. of patients with outcome in control group:</t>
  </si>
  <si>
    <t>No. of patients without outcome in control group:</t>
  </si>
  <si>
    <t>Absolute risk in treatment group</t>
  </si>
  <si>
    <t>Absolute risk in control group</t>
  </si>
  <si>
    <t>Absolute risk reduction (ARR)</t>
  </si>
  <si>
    <t>Relative risk (RR)</t>
  </si>
  <si>
    <t>Relative risk reduction</t>
  </si>
  <si>
    <t>Odds in treatment group</t>
  </si>
  <si>
    <t>Odds in control group</t>
  </si>
  <si>
    <t>Odds ratio (OR)</t>
  </si>
  <si>
    <t>Number needed to treat (NNT)</t>
  </si>
  <si>
    <t>Odds</t>
  </si>
  <si>
    <t>Lower</t>
  </si>
  <si>
    <t>Upper</t>
  </si>
  <si>
    <t xml:space="preserve">Please fill in the yellow boxes below.  </t>
  </si>
  <si>
    <t>Total number of patients in treatment group:</t>
  </si>
  <si>
    <t>Total number of patients in control group:</t>
  </si>
  <si>
    <t>95% Confidence intervals</t>
  </si>
  <si>
    <t xml:space="preserve"> </t>
  </si>
  <si>
    <t>Risk estimates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</si>
</sst>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2" borderId="0" xfId="0" applyFill="1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workbookViewId="0" topLeftCell="A1">
      <selection activeCell="I3" sqref="I3"/>
    </sheetView>
  </sheetViews>
  <sheetFormatPr defaultColWidth="11.421875" defaultRowHeight="12.75"/>
  <cols>
    <col min="1" max="6" width="9.140625" style="0" customWidth="1"/>
    <col min="7" max="7" width="3.7109375" style="0" customWidth="1"/>
    <col min="8" max="11" width="9.140625" style="0" customWidth="1"/>
    <col min="12" max="12" width="4.00390625" style="0" customWidth="1"/>
    <col min="13" max="16384" width="9.140625" style="0" customWidth="1"/>
  </cols>
  <sheetData>
    <row r="1" spans="1:1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1"/>
      <c r="B4" s="1"/>
      <c r="C4" s="1"/>
      <c r="D4" s="1"/>
      <c r="E4" s="1"/>
      <c r="F4" s="1"/>
      <c r="G4" s="1"/>
      <c r="H4" s="1" t="s">
        <v>22</v>
      </c>
      <c r="I4" s="1"/>
      <c r="J4" s="1"/>
      <c r="K4" s="1"/>
      <c r="L4" s="1"/>
      <c r="M4" s="1" t="s">
        <v>20</v>
      </c>
      <c r="N4" s="1"/>
      <c r="O4" s="1"/>
      <c r="P4" s="1"/>
      <c r="Q4" s="1"/>
      <c r="R4" s="1"/>
      <c r="S4" s="1"/>
    </row>
    <row r="5" spans="1:19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 t="s">
        <v>15</v>
      </c>
      <c r="N5" s="1" t="s">
        <v>16</v>
      </c>
      <c r="O5" s="1"/>
      <c r="P5" s="1"/>
      <c r="Q5" s="1"/>
      <c r="R5" s="1"/>
      <c r="S5" s="1"/>
    </row>
    <row r="6" spans="1:19" ht="12.75">
      <c r="A6" s="1" t="s">
        <v>2</v>
      </c>
      <c r="B6" s="1"/>
      <c r="C6" s="1"/>
      <c r="D6" s="1"/>
      <c r="E6" s="1"/>
      <c r="F6" s="3">
        <v>102</v>
      </c>
      <c r="G6" s="1"/>
      <c r="H6" s="1" t="s">
        <v>5</v>
      </c>
      <c r="I6" s="1"/>
      <c r="J6" s="1"/>
      <c r="K6" s="2">
        <f>F6/(F6+F7)</f>
        <v>0.5368421052631579</v>
      </c>
      <c r="L6" s="1"/>
      <c r="M6" s="2">
        <f>(($F$6/($F$6+$F$7))-1.96*SQRT(($F$6/($F$6+$F$7))*(1-($F$6/($F$6+$F$7)))/($F$6+$F$7)))</f>
        <v>0.4659387002566133</v>
      </c>
      <c r="N6" s="2">
        <f>(($F$6/($F$6+$F$7))+1.96*SQRT(($F$6/($F$6+$F$7))*(1-($F$6/($F$6+$F$7)))/($F$6+$F$7)))</f>
        <v>0.6077455102697025</v>
      </c>
      <c r="O6" s="1"/>
      <c r="P6" s="1"/>
      <c r="Q6" s="1"/>
      <c r="R6" s="1"/>
      <c r="S6" s="1"/>
    </row>
    <row r="7" spans="1:19" ht="12.75">
      <c r="A7" s="1" t="s">
        <v>1</v>
      </c>
      <c r="B7" s="1"/>
      <c r="C7" s="1"/>
      <c r="D7" s="1"/>
      <c r="E7" s="1"/>
      <c r="F7" s="3">
        <v>88</v>
      </c>
      <c r="G7" s="1"/>
      <c r="H7" s="1" t="s">
        <v>6</v>
      </c>
      <c r="I7" s="1"/>
      <c r="J7" s="1"/>
      <c r="K7" s="2">
        <f>F9/(F9+F10)</f>
        <v>0.38823529411764707</v>
      </c>
      <c r="L7" s="1"/>
      <c r="M7" s="4">
        <f>(($F$9/($F$9+$F$10))-1.96*SQRT(($F$9/($F$9+$F$10))*(1-($F$9/($F$9+$F$10)))/($F$9+$F$10)))</f>
        <v>0.31497454980088124</v>
      </c>
      <c r="N7" s="4">
        <f>(($F$9/($F$9+$F$10))+1.96*SQRT(($F$9/($F$9+$F$10))*(1-($F$9/($F$9+$F$10)))/($F$9+$F$10)))</f>
        <v>0.4614960384344129</v>
      </c>
      <c r="O7" s="1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 t="s">
        <v>21</v>
      </c>
      <c r="G8" s="1"/>
      <c r="H8" s="1" t="s">
        <v>7</v>
      </c>
      <c r="I8" s="1"/>
      <c r="J8" s="1"/>
      <c r="K8" s="2">
        <f>K7-K6</f>
        <v>-0.14860681114551083</v>
      </c>
      <c r="L8" s="1"/>
      <c r="M8" s="2">
        <f>(($K$8)-(1.96*SQRT((($F$6/$E$13)*(1-($F$6/$E$13))/$E$13)+(($F$9/$E$14)*(1-($F$9/$E$14))/$E$14))))</f>
        <v>-0.2505598861328236</v>
      </c>
      <c r="N8" s="2">
        <f>(($K$8)+(1.96*SQRT((($F$6/$E$13)*(1-($F$6/$E$13))/$E$13)+(($F$9/$E$14)*(1-($F$9/$E$14))/$E$14))))</f>
        <v>-0.04665373615819807</v>
      </c>
      <c r="O8" s="1"/>
      <c r="P8" s="1"/>
      <c r="Q8" s="1"/>
      <c r="R8" s="1"/>
      <c r="S8" s="1"/>
    </row>
    <row r="9" spans="1:19" ht="12.75">
      <c r="A9" s="1" t="s">
        <v>3</v>
      </c>
      <c r="B9" s="1"/>
      <c r="C9" s="1"/>
      <c r="D9" s="1"/>
      <c r="E9" s="1"/>
      <c r="F9" s="3">
        <v>66</v>
      </c>
      <c r="G9" s="1"/>
      <c r="H9" s="1"/>
      <c r="I9" s="1"/>
      <c r="J9" s="1"/>
      <c r="K9" s="2"/>
      <c r="L9" s="1"/>
      <c r="M9" s="1"/>
      <c r="N9" s="1"/>
      <c r="O9" s="1"/>
      <c r="P9" s="1"/>
      <c r="Q9" s="1"/>
      <c r="R9" s="1"/>
      <c r="S9" s="1"/>
    </row>
    <row r="10" spans="1:19" ht="12.75">
      <c r="A10" s="1" t="s">
        <v>4</v>
      </c>
      <c r="B10" s="1"/>
      <c r="C10" s="1"/>
      <c r="D10" s="1"/>
      <c r="E10" s="1"/>
      <c r="F10" s="3">
        <v>104</v>
      </c>
      <c r="G10" s="1"/>
      <c r="H10" s="1" t="s">
        <v>8</v>
      </c>
      <c r="I10" s="1"/>
      <c r="J10" s="1"/>
      <c r="K10" s="2">
        <f>K6/K7</f>
        <v>1.3827751196172249</v>
      </c>
      <c r="L10" s="1"/>
      <c r="M10" s="2">
        <f>EXP(LN($K$10)-1.96*(SQRT((1/$F$6)-(1/$E$13)+(1/$F$9)-(1/$E$14))))</f>
        <v>1.0982980779077018</v>
      </c>
      <c r="N10" s="2">
        <f>EXP(LN($K$10)+1.96*(SQRT((1/$F$6)-(1/$E$13)+(1/$F$9)-(1/$E$14))))</f>
        <v>1.74093633585792</v>
      </c>
      <c r="O10" s="1"/>
      <c r="P10" s="1"/>
      <c r="Q10" s="1"/>
      <c r="R10" s="1"/>
      <c r="S10" s="1"/>
    </row>
    <row r="11" spans="1:19" ht="12.75">
      <c r="A11" s="1"/>
      <c r="B11" s="1"/>
      <c r="C11" s="1"/>
      <c r="D11" s="1"/>
      <c r="E11" s="1"/>
      <c r="F11" s="1"/>
      <c r="G11" s="1"/>
      <c r="H11" s="1" t="s">
        <v>9</v>
      </c>
      <c r="I11" s="1"/>
      <c r="J11" s="1"/>
      <c r="K11" s="2">
        <f>1-K10</f>
        <v>-0.3827751196172249</v>
      </c>
      <c r="L11" s="1"/>
      <c r="M11" s="2">
        <f>1-N10</f>
        <v>-0.74093633585792</v>
      </c>
      <c r="N11" s="2">
        <f>1-M10</f>
        <v>-0.09829807790770184</v>
      </c>
      <c r="O11" s="1"/>
      <c r="P11" s="1"/>
      <c r="Q11" s="1"/>
      <c r="R11" s="1"/>
      <c r="S11" s="1"/>
    </row>
    <row r="12" spans="1:19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1"/>
      <c r="M12" s="1"/>
      <c r="N12" s="1"/>
      <c r="O12" s="1"/>
      <c r="P12" s="1"/>
      <c r="Q12" s="1"/>
      <c r="R12" s="1"/>
      <c r="S12" s="1"/>
    </row>
    <row r="13" spans="1:19" ht="12.75">
      <c r="A13" s="1" t="s">
        <v>18</v>
      </c>
      <c r="B13" s="1"/>
      <c r="C13" s="1"/>
      <c r="D13" s="1"/>
      <c r="E13" s="1">
        <f>F6+F7</f>
        <v>190</v>
      </c>
      <c r="F13" s="1"/>
      <c r="G13" s="1"/>
      <c r="H13" s="1"/>
      <c r="I13" s="1"/>
      <c r="J13" s="1"/>
      <c r="K13" s="2"/>
      <c r="L13" s="1"/>
      <c r="M13" s="1"/>
      <c r="N13" s="1"/>
      <c r="O13" s="1"/>
      <c r="P13" s="1"/>
      <c r="Q13" s="1"/>
      <c r="R13" s="1"/>
      <c r="S13" s="1"/>
    </row>
    <row r="14" spans="1:19" ht="12.75">
      <c r="A14" s="1" t="s">
        <v>19</v>
      </c>
      <c r="B14" s="1"/>
      <c r="C14" s="1"/>
      <c r="D14" s="1"/>
      <c r="E14" s="1">
        <f>F9+F10</f>
        <v>170</v>
      </c>
      <c r="F14" s="1"/>
      <c r="G14" s="1"/>
      <c r="H14" s="1" t="s">
        <v>14</v>
      </c>
      <c r="I14" s="1"/>
      <c r="J14" s="1"/>
      <c r="K14" s="2"/>
      <c r="L14" s="1"/>
      <c r="M14" s="1" t="s">
        <v>20</v>
      </c>
      <c r="N14" s="1"/>
      <c r="O14" s="1"/>
      <c r="P14" s="1"/>
      <c r="Q14" s="1"/>
      <c r="R14" s="1"/>
      <c r="S14" s="1"/>
    </row>
    <row r="15" spans="1:19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2"/>
      <c r="L15" s="1"/>
      <c r="M15" s="1"/>
      <c r="N15" s="1"/>
      <c r="O15" s="1"/>
      <c r="P15" s="1"/>
      <c r="Q15" s="1"/>
      <c r="R15" s="1"/>
      <c r="S15" s="1"/>
    </row>
    <row r="16" spans="1:19" ht="12.75">
      <c r="A16" s="1"/>
      <c r="B16" s="1"/>
      <c r="C16" s="1"/>
      <c r="D16" s="1"/>
      <c r="E16" s="1"/>
      <c r="F16" s="1"/>
      <c r="G16" s="1"/>
      <c r="H16" s="1" t="s">
        <v>10</v>
      </c>
      <c r="I16" s="1"/>
      <c r="J16" s="1"/>
      <c r="K16" s="2">
        <f>F6/F7</f>
        <v>1.1590909090909092</v>
      </c>
      <c r="L16" s="1"/>
      <c r="M16" s="1"/>
      <c r="N16" s="1"/>
      <c r="O16" s="1"/>
      <c r="P16" s="1"/>
      <c r="Q16" s="1"/>
      <c r="R16" s="1"/>
      <c r="S16" s="1"/>
    </row>
    <row r="17" spans="1:19" ht="12.75">
      <c r="A17" s="1"/>
      <c r="B17" s="1"/>
      <c r="C17" s="1"/>
      <c r="D17" s="1"/>
      <c r="E17" s="1"/>
      <c r="F17" s="1"/>
      <c r="G17" s="1"/>
      <c r="H17" s="1" t="s">
        <v>11</v>
      </c>
      <c r="I17" s="1"/>
      <c r="J17" s="1"/>
      <c r="K17" s="2">
        <f>F9/F10</f>
        <v>0.6346153846153846</v>
      </c>
      <c r="L17" s="1"/>
      <c r="M17" s="1"/>
      <c r="N17" s="1"/>
      <c r="O17" s="1"/>
      <c r="P17" s="1"/>
      <c r="Q17" s="1"/>
      <c r="R17" s="1"/>
      <c r="S17" s="1"/>
    </row>
    <row r="18" spans="1:19" ht="12.75">
      <c r="A18" s="1"/>
      <c r="B18" s="1"/>
      <c r="C18" s="1"/>
      <c r="D18" s="1"/>
      <c r="E18" s="1"/>
      <c r="F18" s="1"/>
      <c r="G18" s="1"/>
      <c r="H18" s="1" t="s">
        <v>12</v>
      </c>
      <c r="I18" s="1"/>
      <c r="J18" s="1"/>
      <c r="K18" s="2">
        <f>((F6/F7)/(F9/F10))</f>
        <v>1.8264462809917357</v>
      </c>
      <c r="L18" s="1"/>
      <c r="M18" s="2">
        <f>EXP(LN($K$18)-1.96*SQRT((1/$F$6)+(1/$F$7)+(1/$F$9)+(1/$F$10)))</f>
        <v>1.1999724231506614</v>
      </c>
      <c r="N18" s="2">
        <f>EXP(LN($K$18)+1.96*SQRT((1/$F$6)+(1/$F$7)+(1/$F$9)+(1/$F$10)))</f>
        <v>2.779985567159742</v>
      </c>
      <c r="O18" s="1"/>
      <c r="P18" s="1"/>
      <c r="Q18" s="1"/>
      <c r="R18" s="1"/>
      <c r="S18" s="1"/>
    </row>
    <row r="19" spans="5:19" ht="12.75">
      <c r="E19" s="1"/>
      <c r="F19" s="1"/>
      <c r="G19" s="1"/>
      <c r="H19" s="1"/>
      <c r="I19" s="1"/>
      <c r="J19" s="1"/>
      <c r="K19" s="2"/>
      <c r="L19" s="1"/>
      <c r="M19" s="1"/>
      <c r="N19" s="1"/>
      <c r="O19" s="1"/>
      <c r="P19" s="1"/>
      <c r="Q19" s="1"/>
      <c r="R19" s="1"/>
      <c r="S19" s="1"/>
    </row>
    <row r="20" spans="5:19" ht="12.75">
      <c r="E20" s="1"/>
      <c r="F20" s="1"/>
      <c r="G20" s="1"/>
      <c r="H20" s="1" t="s">
        <v>13</v>
      </c>
      <c r="I20" s="1"/>
      <c r="J20" s="1"/>
      <c r="K20" s="2">
        <f>1/K8</f>
        <v>-6.729166666666667</v>
      </c>
      <c r="L20" s="1"/>
      <c r="M20" s="2">
        <f>1/M8</f>
        <v>-3.9910618392837742</v>
      </c>
      <c r="N20" s="2">
        <f>1/N8</f>
        <v>-21.43451055257615</v>
      </c>
      <c r="O20" s="1"/>
      <c r="P20" s="1"/>
      <c r="Q20" s="1"/>
      <c r="R20" s="1"/>
      <c r="S20" s="1"/>
    </row>
    <row r="21" spans="5:19" ht="12.75"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5:19" ht="12.75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5:19" ht="12.75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5:19" ht="12.75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5:19" ht="12.75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5:19" ht="12.7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5:19" ht="12.75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5:19" ht="12.75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5:19" ht="12.75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5:19" ht="12.75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Chappell</dc:creator>
  <cp:keywords/>
  <dc:description/>
  <cp:lastModifiedBy>angel</cp:lastModifiedBy>
  <dcterms:created xsi:type="dcterms:W3CDTF">2002-06-10T13:46:13Z</dcterms:created>
  <dcterms:modified xsi:type="dcterms:W3CDTF">2006-03-13T13:06:28Z</dcterms:modified>
  <cp:category/>
  <cp:version/>
  <cp:contentType/>
  <cp:contentStatus/>
</cp:coreProperties>
</file>